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раншиза 1 пакет 3 финмодели\"/>
    </mc:Choice>
  </mc:AlternateContent>
  <xr:revisionPtr revIDLastSave="0" documentId="13_ncr:1_{B0674C06-EB72-4A78-9436-BDAAE05995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гентство КНБ от 2 млн" sheetId="24" r:id="rId1"/>
    <sheet name="Мои (ваши)  выводы" sheetId="2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9" i="24" l="1"/>
  <c r="C59" i="24"/>
  <c r="E58" i="24"/>
  <c r="F58" i="24"/>
  <c r="H58" i="24"/>
  <c r="I58" i="24"/>
  <c r="J58" i="24"/>
  <c r="K58" i="24"/>
  <c r="L58" i="24"/>
  <c r="M58" i="24"/>
  <c r="B58" i="24"/>
  <c r="C57" i="24"/>
  <c r="E57" i="24"/>
  <c r="F57" i="24"/>
  <c r="H57" i="24"/>
  <c r="I57" i="24"/>
  <c r="I60" i="24" s="1"/>
  <c r="J57" i="24"/>
  <c r="J60" i="24" s="1"/>
  <c r="K57" i="24"/>
  <c r="L57" i="24"/>
  <c r="M57" i="24"/>
  <c r="B57" i="24"/>
  <c r="K60" i="24"/>
  <c r="M60" i="24"/>
  <c r="L60" i="24"/>
  <c r="H60" i="24"/>
  <c r="B53" i="24"/>
  <c r="B29" i="24"/>
  <c r="N20" i="24"/>
  <c r="C29" i="24"/>
  <c r="D29" i="24"/>
  <c r="D57" i="24" s="1"/>
  <c r="E29" i="24"/>
  <c r="F29" i="24"/>
  <c r="F34" i="24" s="1"/>
  <c r="G29" i="24"/>
  <c r="G34" i="24" s="1"/>
  <c r="H29" i="24"/>
  <c r="H34" i="24" s="1"/>
  <c r="I29" i="24"/>
  <c r="J29" i="24"/>
  <c r="K29" i="24"/>
  <c r="K34" i="24" s="1"/>
  <c r="L29" i="24"/>
  <c r="L34" i="24" s="1"/>
  <c r="M29" i="24"/>
  <c r="N16" i="24"/>
  <c r="N28" i="24"/>
  <c r="N27" i="24"/>
  <c r="N26" i="24"/>
  <c r="N19" i="24"/>
  <c r="N18" i="24"/>
  <c r="C30" i="24"/>
  <c r="D30" i="24"/>
  <c r="E30" i="24"/>
  <c r="F30" i="24"/>
  <c r="G30" i="24"/>
  <c r="H30" i="24"/>
  <c r="I30" i="24"/>
  <c r="J30" i="24"/>
  <c r="K30" i="24"/>
  <c r="L30" i="24"/>
  <c r="M30" i="24"/>
  <c r="B30" i="24"/>
  <c r="E60" i="24" l="1"/>
  <c r="N59" i="24"/>
  <c r="F60" i="24"/>
  <c r="G57" i="24"/>
  <c r="B60" i="24"/>
  <c r="N57" i="24"/>
  <c r="N29" i="24"/>
  <c r="M34" i="24"/>
  <c r="J34" i="24"/>
  <c r="I34" i="24"/>
  <c r="D34" i="24"/>
  <c r="C34" i="24"/>
  <c r="B34" i="24"/>
  <c r="E34" i="24"/>
  <c r="N24" i="24"/>
  <c r="N23" i="24"/>
  <c r="M40" i="24" l="1"/>
  <c r="M46" i="24" s="1"/>
  <c r="E40" i="24"/>
  <c r="E46" i="24" s="1"/>
  <c r="G40" i="24"/>
  <c r="C40" i="24"/>
  <c r="C58" i="24" s="1"/>
  <c r="C60" i="24" s="1"/>
  <c r="J40" i="24"/>
  <c r="J46" i="24" s="1"/>
  <c r="L40" i="24"/>
  <c r="L46" i="24" s="1"/>
  <c r="H40" i="24"/>
  <c r="H46" i="24" s="1"/>
  <c r="D40" i="24"/>
  <c r="K40" i="24"/>
  <c r="K46" i="24" s="1"/>
  <c r="I40" i="24"/>
  <c r="I46" i="24" s="1"/>
  <c r="F40" i="24"/>
  <c r="F46" i="24" s="1"/>
  <c r="B40" i="24"/>
  <c r="B46" i="24" s="1"/>
  <c r="N15" i="24"/>
  <c r="D46" i="24" l="1"/>
  <c r="D58" i="24"/>
  <c r="D60" i="24" s="1"/>
  <c r="G46" i="24"/>
  <c r="G58" i="24"/>
  <c r="C46" i="24"/>
  <c r="N14" i="24"/>
  <c r="N38" i="24"/>
  <c r="N37" i="24"/>
  <c r="N36" i="24"/>
  <c r="N35" i="24"/>
  <c r="N33" i="24"/>
  <c r="N46" i="24" l="1"/>
  <c r="N58" i="24"/>
  <c r="G60" i="24"/>
  <c r="N60" i="24" s="1"/>
  <c r="N30" i="24"/>
  <c r="N34" i="24" l="1"/>
  <c r="N40" i="24" l="1"/>
</calcChain>
</file>

<file path=xl/sharedStrings.xml><?xml version="1.0" encoding="utf-8"?>
<sst xmlns="http://schemas.openxmlformats.org/spreadsheetml/2006/main" count="109" uniqueCount="73">
  <si>
    <t>2 месяц</t>
  </si>
  <si>
    <t>3 месяц</t>
  </si>
  <si>
    <t>4 месяц</t>
  </si>
  <si>
    <t>5 месяц</t>
  </si>
  <si>
    <t>6 месяц</t>
  </si>
  <si>
    <t>7 месяц</t>
  </si>
  <si>
    <t>8 месяц</t>
  </si>
  <si>
    <t>9 месяц</t>
  </si>
  <si>
    <t>10 месяц</t>
  </si>
  <si>
    <t>11 месяц</t>
  </si>
  <si>
    <t>12 месяц</t>
  </si>
  <si>
    <t>Итого:</t>
  </si>
  <si>
    <t xml:space="preserve">1 месяц </t>
  </si>
  <si>
    <t>до 21 дня</t>
  </si>
  <si>
    <t>Бухгалтерия (аутсерс для ООО / ИП )</t>
  </si>
  <si>
    <t>1. Выручка</t>
  </si>
  <si>
    <t>2. Регулярные операционные расходы</t>
  </si>
  <si>
    <t>Да</t>
  </si>
  <si>
    <t>Площадь офиса (стандартная для 2-х человек)</t>
  </si>
  <si>
    <t>любой</t>
  </si>
  <si>
    <t>ГОД</t>
  </si>
  <si>
    <t>Реклама (бюджет на месяц)</t>
  </si>
  <si>
    <t xml:space="preserve">Этаж для офиса (при наличии лифта) </t>
  </si>
  <si>
    <r>
      <t>1.</t>
    </r>
    <r>
      <rPr>
        <sz val="7"/>
        <color rgb="FF0F1115"/>
        <rFont val="Times New Roman"/>
        <family val="1"/>
        <charset val="204"/>
      </rPr>
      <t xml:space="preserve">    </t>
    </r>
    <r>
      <rPr>
        <b/>
        <sz val="12"/>
        <color rgb="FF0F1115"/>
        <rFont val="Segoe UI"/>
        <family val="2"/>
        <charset val="204"/>
      </rPr>
      <t>Мой пессимистичный, но рабочий сценарий:</t>
    </r>
    <r>
      <rPr>
        <sz val="12"/>
        <color rgb="FF0F1115"/>
        <rFont val="Segoe UI"/>
        <family val="2"/>
        <charset val="204"/>
      </rPr>
      <t> Средний чек = _____, сделок в мес. 1-2-3 = _____.</t>
    </r>
  </si>
  <si>
    <r>
      <t>2.</t>
    </r>
    <r>
      <rPr>
        <sz val="7"/>
        <color rgb="FF0F1115"/>
        <rFont val="Times New Roman"/>
        <family val="1"/>
        <charset val="204"/>
      </rPr>
      <t xml:space="preserve">    </t>
    </r>
    <r>
      <rPr>
        <b/>
        <sz val="12"/>
        <color rgb="FF0F1115"/>
        <rFont val="Segoe UI"/>
        <family val="2"/>
        <charset val="204"/>
      </rPr>
      <t>Мой главный вопрос или страх после этих расчётов:</t>
    </r>
    <r>
      <rPr>
        <sz val="12"/>
        <color rgb="FF0F1115"/>
        <rFont val="Segoe UI"/>
        <family val="2"/>
        <charset val="204"/>
      </rPr>
      <t> _____</t>
    </r>
  </si>
  <si>
    <r>
      <t>3.</t>
    </r>
    <r>
      <rPr>
        <sz val="7"/>
        <color rgb="FF0F1115"/>
        <rFont val="Times New Roman"/>
        <family val="1"/>
        <charset val="204"/>
      </rPr>
      <t xml:space="preserve">    </t>
    </r>
    <r>
      <rPr>
        <b/>
        <sz val="12"/>
        <color rgb="FF0F1115"/>
        <rFont val="Segoe UI"/>
        <family val="2"/>
        <charset val="204"/>
      </rPr>
      <t>Что мне нужно от франчайзера (собственника франшизы), чтобы этот страх снять?</t>
    </r>
    <r>
      <rPr>
        <sz val="12"/>
        <color rgb="FF0F1115"/>
        <rFont val="Segoe UI"/>
        <family val="2"/>
        <charset val="204"/>
      </rPr>
      <t> _____</t>
    </r>
  </si>
  <si>
    <t> Ответьте ( в первуюю очередь себе)  на три вопроса:</t>
  </si>
  <si>
    <t>Связь (интернет), рко</t>
  </si>
  <si>
    <t>от 10  м2</t>
  </si>
  <si>
    <t xml:space="preserve">Средний срок  открытия  офиса (нового) </t>
  </si>
  <si>
    <t>Локация: БЦ, ТРК, офис в жилом доме, кабинет в офисе</t>
  </si>
  <si>
    <t xml:space="preserve">   *Если не планируете нанимать персонал, либо планируете  не сразу, в графе "ЗП и премия с продаж" - ставим 0 на такое количество месяцев, которое планируем работать без сотрудников.                                                                                Эти деньги пойдут вам в прибыль. Исходя из нашей практики, до 6 "сделок в месяц" можно вести без наемных сотрудников.  Тем более сопровождает сделки Франчайзер. "Поиграйте" цифрами, и сразу будет видно. Пробуйте.</t>
  </si>
  <si>
    <t xml:space="preserve">Паушальный взнос отсутствует. </t>
  </si>
  <si>
    <t>50% от стоимости услуги за оказание услуги (платите Франчайзеру)</t>
  </si>
  <si>
    <t xml:space="preserve">* ЦФА - цифровые финансовые активы. Помимо ФИКС за разработку и размещение проекта на площадке ЦФА, есть еще выплата в 3% от суммы сбора (по окончанию сбора денег)													</t>
  </si>
  <si>
    <t>50% от выручки франчайзи  выплачивается франчайзеру за полное сопровождение сделок.                                                                                                                       Выплачивается франчайзеру за каждую сделку.</t>
  </si>
  <si>
    <t>Роялти (фикс) со второго месяца</t>
  </si>
  <si>
    <t>Услуги для ЮЛ и ФЛ (КПЗН, Возвратный лизинг недвижимости, ЦФА*)</t>
  </si>
  <si>
    <t>Услуги для ЮЛ и ИП (Кредит, Факторинг, Лизинг, Банковские Гарантии)</t>
  </si>
  <si>
    <t>Юр. услуги. Банкротство Физических Лиц (БФЛ) /юридических лиц (БЮЛ)</t>
  </si>
  <si>
    <t>Юр. услуги. Судебные (все. Кроме уголовного права)</t>
  </si>
  <si>
    <t>Юр.  Услуги досудебные (все кроме уголовного права)</t>
  </si>
  <si>
    <t>Финансовые услуги. Количество оказанных в месяц</t>
  </si>
  <si>
    <t>Юридические услуги. Количество оказанных в месяц</t>
  </si>
  <si>
    <t>Финансовые услуги. Средняя стоиммость услуги</t>
  </si>
  <si>
    <t>Юридические услуги. Средняя стоимость услуги</t>
  </si>
  <si>
    <t>Итого сумма ВСЕХ оказанных  услуг  за месяц</t>
  </si>
  <si>
    <t>Итого кол-во (шт)  услуг  за месяц</t>
  </si>
  <si>
    <t>12 услуг для бизнеса и граждан</t>
  </si>
  <si>
    <t>Финансовый комплайенс продавца / фаундера / инвестпроекта</t>
  </si>
  <si>
    <t>Финансовый комплайенс продавца / фаундера /инвестпроекта</t>
  </si>
  <si>
    <r>
      <rPr>
        <b/>
        <sz val="18"/>
        <color rgb="FFFFC000"/>
        <rFont val="Calibri"/>
        <family val="2"/>
        <charset val="204"/>
        <scheme val="minor"/>
      </rPr>
      <t>Годовая прибыль (</t>
    </r>
    <r>
      <rPr>
        <b/>
        <sz val="18"/>
        <color theme="0"/>
        <rFont val="Calibri"/>
        <family val="2"/>
        <charset val="204"/>
        <scheme val="minor"/>
      </rPr>
      <t>не выручка</t>
    </r>
    <r>
      <rPr>
        <b/>
        <sz val="18"/>
        <color rgb="FFFFC000"/>
        <rFont val="Calibri"/>
        <family val="2"/>
        <charset val="204"/>
        <scheme val="minor"/>
      </rPr>
      <t>) от 2 миллионов в год</t>
    </r>
    <r>
      <rPr>
        <b/>
        <sz val="18"/>
        <color theme="0"/>
        <rFont val="Calibri"/>
        <family val="2"/>
        <charset val="204"/>
        <scheme val="minor"/>
      </rPr>
      <t xml:space="preserve">. Прогноз сделан  при стандартной (плановой)  активности франчайзи. </t>
    </r>
    <r>
      <rPr>
        <b/>
        <sz val="18"/>
        <color rgb="FFFFC000"/>
        <rFont val="Calibri"/>
        <family val="2"/>
        <charset val="204"/>
        <scheme val="minor"/>
      </rPr>
      <t>И выполнении всех рекомендаций франчайзера!</t>
    </r>
  </si>
  <si>
    <t xml:space="preserve"> При составлении финансовой модели все расчеты приведены на основе усредненного анализа рынка аналогичных услуг  в городах с населением от 50 000  до 150 000  человек.                                                                                                                                                                                                                                                                                                                                                                                                                                                                                                                                                                                                                                                                                                                    Безусловно, есть разовые сделки со средним чеком от 500 тысяч рублей и выше. Но, мы их не берем в расчет. Дабы... не искажать СРЕДНЮЮ  статистику.</t>
  </si>
  <si>
    <t xml:space="preserve">Паушальный  взнос отсутствует .      Есть Роялти (фикс.) 25 000.        Выплата франчайзеру в размере 50% стоимости услуги ( за полное сопровождение).                                                                 </t>
  </si>
  <si>
    <t xml:space="preserve">Аренда офиса </t>
  </si>
  <si>
    <t>3. Прибыль (ДО уплаты налогов)</t>
  </si>
  <si>
    <t>4. Разовые инвестиции в открытие офиса</t>
  </si>
  <si>
    <t>Аванс по аренде в размере ежемесячного платежа</t>
  </si>
  <si>
    <t>Как правило обеспечительный платеж  равен одному арендному платежу</t>
  </si>
  <si>
    <t>Ремонт (косметический + жалюзи + навигация, вывеска на дверь офиса)</t>
  </si>
  <si>
    <t xml:space="preserve">В БЦ - офисы всегда в хорошем состоянии. Вполне возможно что вам надо будет только вывеску на дверях помеянть </t>
  </si>
  <si>
    <t>Покупка мебели для оборудования одного рабочего места и клиентского</t>
  </si>
  <si>
    <t xml:space="preserve"> Мы  подлскажем где заказать бюджетный офисный вариант. Кстати, можно и офис смебелью арендовать</t>
  </si>
  <si>
    <t xml:space="preserve">Покупка МФУ и компьютера (моноблок в идеале), можно б/у </t>
  </si>
  <si>
    <t>Можно и б/у вариант. У нас/вас не так много печати и сложных офисных программ.</t>
  </si>
  <si>
    <t>Итого всех расходов в месяц:</t>
  </si>
  <si>
    <t>Итого разовых инвестиций в открытие офиса</t>
  </si>
  <si>
    <t>Итого прибыль до уплаты налогов, с учетом возврата инвестиций</t>
  </si>
  <si>
    <t>5. Прибыль (ДО уплаты налогов) с учетом возврата разовых инвестиций в открытие офиса за 2 месяца.</t>
  </si>
  <si>
    <t>Город (любой) с  населением от 50 до 150 000 человек</t>
  </si>
  <si>
    <t>Франшиза ООО "ООО Саксес Финанс Северо-Запад". Модель "Город". Для городов с населением от 50 до 150 тысяч жителей</t>
  </si>
  <si>
    <t>З/ плата сотрудника (если планируете, ставьте и по смотрите все изменения)</t>
  </si>
  <si>
    <t>Роялти - фикс. Не зависит от выручки франчайзи. 25 000 рублей. Со второго месяца ДКК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</si>
</sst>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color rgb="FFC0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8"/>
      <color theme="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scheme val="minor"/>
    </font>
    <font>
      <b/>
      <sz val="16"/>
      <color rgb="FFC00000"/>
      <name val="Calibri"/>
      <family val="2"/>
      <charset val="204"/>
      <scheme val="minor"/>
    </font>
    <font>
      <b/>
      <sz val="16"/>
      <color rgb="FF3F3F3F"/>
      <name val="Calibri"/>
      <family val="2"/>
      <charset val="204"/>
      <scheme val="minor"/>
    </font>
    <font>
      <b/>
      <sz val="16"/>
      <color theme="1"/>
      <name val="Calibri"/>
      <family val="2"/>
      <scheme val="minor"/>
    </font>
    <font>
      <sz val="16"/>
      <color theme="4" tint="-0.249977111117893"/>
      <name val="Calibri"/>
      <family val="2"/>
      <charset val="204"/>
      <scheme val="minor"/>
    </font>
    <font>
      <b/>
      <sz val="12"/>
      <color rgb="FF0F1115"/>
      <name val="Segoe UI"/>
      <family val="2"/>
      <charset val="204"/>
    </font>
    <font>
      <sz val="12"/>
      <color rgb="FF0F1115"/>
      <name val="Segoe UI"/>
      <family val="2"/>
      <charset val="204"/>
    </font>
    <font>
      <sz val="7"/>
      <color rgb="FF0F1115"/>
      <name val="Times New Roman"/>
      <family val="1"/>
      <charset val="204"/>
    </font>
    <font>
      <b/>
      <sz val="18"/>
      <color rgb="FFFFC000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7CF06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FF9900"/>
      </top>
      <bottom/>
      <diagonal/>
    </border>
    <border>
      <left style="medium">
        <color rgb="FFFF9900"/>
      </left>
      <right/>
      <top style="medium">
        <color rgb="FFFF9900"/>
      </top>
      <bottom/>
      <diagonal/>
    </border>
    <border>
      <left/>
      <right/>
      <top style="medium">
        <color rgb="FFFF9900"/>
      </top>
      <bottom/>
      <diagonal/>
    </border>
    <border>
      <left/>
      <right style="medium">
        <color rgb="FFFF9900"/>
      </right>
      <top style="medium">
        <color rgb="FFFF9900"/>
      </top>
      <bottom/>
      <diagonal/>
    </border>
    <border>
      <left style="medium">
        <color rgb="FFFF9900"/>
      </left>
      <right/>
      <top/>
      <bottom/>
      <diagonal/>
    </border>
    <border>
      <left/>
      <right style="medium">
        <color rgb="FFFF9900"/>
      </right>
      <top/>
      <bottom/>
      <diagonal/>
    </border>
    <border>
      <left style="medium">
        <color rgb="FFFF99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99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FF9900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FF99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3F3F3F"/>
      </right>
      <top/>
      <bottom/>
      <diagonal/>
    </border>
    <border>
      <left style="thin">
        <color rgb="FF3F3F3F"/>
      </left>
      <right/>
      <top/>
      <bottom/>
      <diagonal/>
    </border>
    <border>
      <left style="medium">
        <color rgb="FFFF9900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rgb="FFFF9900"/>
      </left>
      <right/>
      <top style="medium">
        <color indexed="64"/>
      </top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4" fillId="4" borderId="18" applyNumberFormat="0" applyAlignment="0" applyProtection="0"/>
  </cellStyleXfs>
  <cellXfs count="112">
    <xf numFmtId="0" fontId="0" fillId="0" borderId="0" xfId="0"/>
    <xf numFmtId="3" fontId="3" fillId="3" borderId="1" xfId="0" applyNumberFormat="1" applyFont="1" applyFill="1" applyBorder="1"/>
    <xf numFmtId="0" fontId="3" fillId="0" borderId="9" xfId="0" applyFont="1" applyBorder="1"/>
    <xf numFmtId="0" fontId="0" fillId="3" borderId="0" xfId="0" applyFill="1"/>
    <xf numFmtId="0" fontId="6" fillId="6" borderId="18" xfId="1" applyFont="1" applyFill="1" applyAlignment="1">
      <alignment horizontal="center" vertical="center"/>
    </xf>
    <xf numFmtId="3" fontId="6" fillId="6" borderId="18" xfId="1" applyNumberFormat="1" applyFont="1" applyFill="1" applyAlignment="1">
      <alignment horizontal="center" vertical="center"/>
    </xf>
    <xf numFmtId="0" fontId="3" fillId="3" borderId="15" xfId="0" applyFont="1" applyFill="1" applyBorder="1"/>
    <xf numFmtId="0" fontId="11" fillId="3" borderId="15" xfId="0" applyFont="1" applyFill="1" applyBorder="1"/>
    <xf numFmtId="3" fontId="11" fillId="3" borderId="1" xfId="0" applyNumberFormat="1" applyFont="1" applyFill="1" applyBorder="1"/>
    <xf numFmtId="3" fontId="0" fillId="0" borderId="0" xfId="0" applyNumberFormat="1"/>
    <xf numFmtId="0" fontId="9" fillId="8" borderId="18" xfId="1" applyFont="1" applyFill="1"/>
    <xf numFmtId="0" fontId="9" fillId="8" borderId="18" xfId="1" applyFont="1" applyFill="1" applyAlignment="1">
      <alignment horizontal="center"/>
    </xf>
    <xf numFmtId="16" fontId="9" fillId="8" borderId="18" xfId="1" applyNumberFormat="1" applyFont="1" applyFill="1" applyAlignment="1">
      <alignment horizontal="center"/>
    </xf>
    <xf numFmtId="0" fontId="18" fillId="9" borderId="0" xfId="0" applyFont="1" applyFill="1" applyAlignment="1">
      <alignment vertical="center"/>
    </xf>
    <xf numFmtId="0" fontId="18" fillId="0" borderId="0" xfId="0" applyFont="1" applyAlignment="1">
      <alignment horizontal="left" vertical="center" indent="5"/>
    </xf>
    <xf numFmtId="0" fontId="8" fillId="11" borderId="0" xfId="0" applyFont="1" applyFill="1"/>
    <xf numFmtId="0" fontId="13" fillId="11" borderId="0" xfId="0" applyFont="1" applyFill="1"/>
    <xf numFmtId="0" fontId="13" fillId="11" borderId="0" xfId="1" applyFont="1" applyFill="1" applyBorder="1" applyAlignment="1">
      <alignment horizontal="center" vertical="center"/>
    </xf>
    <xf numFmtId="0" fontId="14" fillId="11" borderId="0" xfId="1" applyFont="1" applyFill="1" applyBorder="1" applyAlignment="1">
      <alignment horizontal="center" vertical="center"/>
    </xf>
    <xf numFmtId="0" fontId="9" fillId="11" borderId="0" xfId="0" applyFont="1" applyFill="1"/>
    <xf numFmtId="0" fontId="6" fillId="11" borderId="0" xfId="0" applyFont="1" applyFill="1"/>
    <xf numFmtId="0" fontId="9" fillId="11" borderId="14" xfId="0" applyFont="1" applyFill="1" applyBorder="1"/>
    <xf numFmtId="0" fontId="3" fillId="11" borderId="14" xfId="0" applyFont="1" applyFill="1" applyBorder="1"/>
    <xf numFmtId="0" fontId="3" fillId="5" borderId="19" xfId="0" applyFont="1" applyFill="1" applyBorder="1"/>
    <xf numFmtId="3" fontId="3" fillId="5" borderId="20" xfId="0" applyNumberFormat="1" applyFont="1" applyFill="1" applyBorder="1"/>
    <xf numFmtId="0" fontId="9" fillId="8" borderId="0" xfId="1" applyFont="1" applyFill="1" applyBorder="1" applyAlignment="1">
      <alignment horizontal="center"/>
    </xf>
    <xf numFmtId="3" fontId="0" fillId="3" borderId="0" xfId="0" applyNumberFormat="1" applyFill="1"/>
    <xf numFmtId="0" fontId="2" fillId="8" borderId="5" xfId="0" applyFont="1" applyFill="1" applyBorder="1"/>
    <xf numFmtId="0" fontId="2" fillId="8" borderId="3" xfId="0" applyFont="1" applyFill="1" applyBorder="1"/>
    <xf numFmtId="0" fontId="2" fillId="8" borderId="4" xfId="0" applyFont="1" applyFill="1" applyBorder="1"/>
    <xf numFmtId="0" fontId="6" fillId="8" borderId="18" xfId="1" applyFont="1" applyFill="1" applyAlignment="1">
      <alignment horizontal="center" vertical="center"/>
    </xf>
    <xf numFmtId="0" fontId="1" fillId="6" borderId="15" xfId="0" applyFont="1" applyFill="1" applyBorder="1"/>
    <xf numFmtId="3" fontId="1" fillId="6" borderId="1" xfId="0" applyNumberFormat="1" applyFont="1" applyFill="1" applyBorder="1"/>
    <xf numFmtId="0" fontId="6" fillId="6" borderId="13" xfId="0" applyFont="1" applyFill="1" applyBorder="1"/>
    <xf numFmtId="0" fontId="2" fillId="6" borderId="7" xfId="0" applyFont="1" applyFill="1" applyBorder="1"/>
    <xf numFmtId="0" fontId="1" fillId="3" borderId="13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8" fillId="5" borderId="0" xfId="0" applyFont="1" applyFill="1"/>
    <xf numFmtId="0" fontId="10" fillId="3" borderId="0" xfId="0" applyFont="1" applyFill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6" fillId="6" borderId="19" xfId="0" applyFont="1" applyFill="1" applyBorder="1"/>
    <xf numFmtId="3" fontId="1" fillId="6" borderId="20" xfId="0" applyNumberFormat="1" applyFont="1" applyFill="1" applyBorder="1"/>
    <xf numFmtId="3" fontId="3" fillId="11" borderId="0" xfId="0" applyNumberFormat="1" applyFont="1" applyFill="1" applyAlignment="1">
      <alignment horizontal="center"/>
    </xf>
    <xf numFmtId="3" fontId="3" fillId="11" borderId="2" xfId="0" applyNumberFormat="1" applyFont="1" applyFill="1" applyBorder="1" applyAlignment="1">
      <alignment horizontal="center"/>
    </xf>
    <xf numFmtId="3" fontId="3" fillId="13" borderId="7" xfId="0" applyNumberFormat="1" applyFont="1" applyFill="1" applyBorder="1" applyAlignment="1">
      <alignment horizontal="center"/>
    </xf>
    <xf numFmtId="3" fontId="3" fillId="13" borderId="0" xfId="0" applyNumberFormat="1" applyFont="1" applyFill="1" applyAlignment="1">
      <alignment horizontal="center"/>
    </xf>
    <xf numFmtId="3" fontId="3" fillId="11" borderId="8" xfId="0" applyNumberFormat="1" applyFont="1" applyFill="1" applyBorder="1" applyAlignment="1">
      <alignment horizontal="center"/>
    </xf>
    <xf numFmtId="0" fontId="21" fillId="11" borderId="23" xfId="0" applyFont="1" applyFill="1" applyBorder="1" applyAlignment="1">
      <alignment horizontal="left"/>
    </xf>
    <xf numFmtId="0" fontId="21" fillId="11" borderId="17" xfId="0" applyFont="1" applyFill="1" applyBorder="1" applyAlignment="1">
      <alignment horizontal="left"/>
    </xf>
    <xf numFmtId="0" fontId="21" fillId="13" borderId="17" xfId="0" applyFont="1" applyFill="1" applyBorder="1" applyAlignment="1">
      <alignment horizontal="left"/>
    </xf>
    <xf numFmtId="0" fontId="21" fillId="13" borderId="23" xfId="0" applyFont="1" applyFill="1" applyBorder="1" applyAlignment="1">
      <alignment horizontal="left"/>
    </xf>
    <xf numFmtId="0" fontId="1" fillId="11" borderId="13" xfId="0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24" xfId="0" applyFont="1" applyFill="1" applyBorder="1" applyAlignment="1">
      <alignment horizontal="center"/>
    </xf>
    <xf numFmtId="3" fontId="1" fillId="13" borderId="7" xfId="0" applyNumberFormat="1" applyFont="1" applyFill="1" applyBorder="1" applyAlignment="1">
      <alignment horizontal="center"/>
    </xf>
    <xf numFmtId="3" fontId="1" fillId="13" borderId="0" xfId="0" applyNumberFormat="1" applyFont="1" applyFill="1" applyAlignment="1">
      <alignment horizontal="center"/>
    </xf>
    <xf numFmtId="0" fontId="21" fillId="11" borderId="0" xfId="0" applyFont="1" applyFill="1" applyAlignment="1">
      <alignment horizontal="left"/>
    </xf>
    <xf numFmtId="0" fontId="15" fillId="14" borderId="23" xfId="0" applyFont="1" applyFill="1" applyBorder="1" applyAlignment="1">
      <alignment horizontal="left"/>
    </xf>
    <xf numFmtId="3" fontId="1" fillId="14" borderId="7" xfId="0" applyNumberFormat="1" applyFont="1" applyFill="1" applyBorder="1" applyAlignment="1">
      <alignment horizontal="center"/>
    </xf>
    <xf numFmtId="3" fontId="1" fillId="14" borderId="0" xfId="0" applyNumberFormat="1" applyFont="1" applyFill="1" applyAlignment="1">
      <alignment horizontal="center"/>
    </xf>
    <xf numFmtId="0" fontId="15" fillId="14" borderId="16" xfId="0" applyFont="1" applyFill="1" applyBorder="1" applyAlignment="1">
      <alignment horizontal="left"/>
    </xf>
    <xf numFmtId="3" fontId="1" fillId="14" borderId="6" xfId="0" applyNumberFormat="1" applyFont="1" applyFill="1" applyBorder="1" applyAlignment="1">
      <alignment horizontal="center"/>
    </xf>
    <xf numFmtId="3" fontId="6" fillId="14" borderId="18" xfId="1" applyNumberFormat="1" applyFont="1" applyFill="1" applyAlignment="1">
      <alignment horizontal="center" vertical="center"/>
    </xf>
    <xf numFmtId="0" fontId="2" fillId="14" borderId="16" xfId="0" applyFont="1" applyFill="1" applyBorder="1"/>
    <xf numFmtId="3" fontId="2" fillId="14" borderId="6" xfId="0" applyNumberFormat="1" applyFont="1" applyFill="1" applyBorder="1"/>
    <xf numFmtId="0" fontId="1" fillId="14" borderId="17" xfId="0" applyFont="1" applyFill="1" applyBorder="1"/>
    <xf numFmtId="3" fontId="1" fillId="14" borderId="2" xfId="0" applyNumberFormat="1" applyFont="1" applyFill="1" applyBorder="1"/>
    <xf numFmtId="0" fontId="7" fillId="3" borderId="13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1" fillId="3" borderId="15" xfId="0" applyFont="1" applyFill="1" applyBorder="1"/>
    <xf numFmtId="3" fontId="6" fillId="3" borderId="18" xfId="1" applyNumberFormat="1" applyFont="1" applyFill="1" applyAlignment="1">
      <alignment horizontal="center" vertical="center"/>
    </xf>
    <xf numFmtId="0" fontId="6" fillId="3" borderId="13" xfId="0" applyFont="1" applyFill="1" applyBorder="1"/>
    <xf numFmtId="0" fontId="6" fillId="3" borderId="18" xfId="1" applyFont="1" applyFill="1" applyAlignment="1">
      <alignment horizontal="center" vertical="center"/>
    </xf>
    <xf numFmtId="0" fontId="6" fillId="3" borderId="19" xfId="0" applyFont="1" applyFill="1" applyBorder="1"/>
    <xf numFmtId="0" fontId="15" fillId="3" borderId="23" xfId="0" applyFont="1" applyFill="1" applyBorder="1" applyAlignment="1">
      <alignment horizontal="left"/>
    </xf>
    <xf numFmtId="3" fontId="1" fillId="3" borderId="7" xfId="0" applyNumberFormat="1" applyFont="1" applyFill="1" applyBorder="1" applyAlignment="1">
      <alignment horizontal="center"/>
    </xf>
    <xf numFmtId="0" fontId="2" fillId="3" borderId="16" xfId="0" applyFont="1" applyFill="1" applyBorder="1"/>
    <xf numFmtId="0" fontId="21" fillId="3" borderId="23" xfId="0" applyFont="1" applyFill="1" applyBorder="1" applyAlignment="1">
      <alignment horizontal="left"/>
    </xf>
    <xf numFmtId="0" fontId="10" fillId="7" borderId="10" xfId="0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 wrapText="1"/>
    </xf>
    <xf numFmtId="0" fontId="10" fillId="7" borderId="0" xfId="0" applyFont="1" applyFill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/>
    </xf>
    <xf numFmtId="0" fontId="16" fillId="7" borderId="2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9" fillId="11" borderId="0" xfId="1" applyFont="1" applyFill="1" applyBorder="1" applyAlignment="1">
      <alignment horizontal="left" vertical="center" wrapText="1"/>
    </xf>
    <xf numFmtId="0" fontId="9" fillId="11" borderId="14" xfId="1" applyFont="1" applyFill="1" applyBorder="1" applyAlignment="1">
      <alignment horizontal="left" vertical="center" wrapText="1"/>
    </xf>
    <xf numFmtId="0" fontId="9" fillId="8" borderId="26" xfId="1" applyFont="1" applyFill="1" applyBorder="1" applyAlignment="1">
      <alignment horizontal="left"/>
    </xf>
    <xf numFmtId="0" fontId="9" fillId="8" borderId="27" xfId="1" applyFont="1" applyFill="1" applyBorder="1" applyAlignment="1">
      <alignment horizontal="left"/>
    </xf>
    <xf numFmtId="0" fontId="9" fillId="8" borderId="22" xfId="1" applyFont="1" applyFill="1" applyBorder="1" applyAlignment="1">
      <alignment horizontal="center"/>
    </xf>
    <xf numFmtId="0" fontId="9" fillId="8" borderId="0" xfId="1" applyFont="1" applyFill="1" applyBorder="1" applyAlignment="1">
      <alignment horizontal="center"/>
    </xf>
    <xf numFmtId="0" fontId="9" fillId="8" borderId="14" xfId="1" applyFont="1" applyFill="1" applyBorder="1" applyAlignment="1">
      <alignment horizontal="center"/>
    </xf>
    <xf numFmtId="0" fontId="9" fillId="10" borderId="0" xfId="1" applyFont="1" applyFill="1" applyBorder="1" applyAlignment="1">
      <alignment horizontal="center"/>
    </xf>
    <xf numFmtId="0" fontId="9" fillId="10" borderId="21" xfId="1" applyFont="1" applyFill="1" applyBorder="1" applyAlignment="1">
      <alignment horizontal="center"/>
    </xf>
    <xf numFmtId="0" fontId="5" fillId="12" borderId="11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 wrapText="1"/>
    </xf>
    <xf numFmtId="0" fontId="1" fillId="0" borderId="2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colors>
    <mruColors>
      <color rgb="FF7CF06C"/>
      <color rgb="FFFF9900"/>
      <color rgb="FFF2A1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52191</xdr:colOff>
      <xdr:row>5</xdr:row>
      <xdr:rowOff>52192</xdr:rowOff>
    </xdr:from>
    <xdr:to>
      <xdr:col>2</xdr:col>
      <xdr:colOff>909441</xdr:colOff>
      <xdr:row>8</xdr:row>
      <xdr:rowOff>28966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C6ADED8-4CD2-5518-CC77-B2B89E24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2568" y="1539658"/>
          <a:ext cx="857250" cy="733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B7EE0-FD65-46C3-ADB6-56C8A6454090}">
  <sheetPr>
    <tabColor rgb="FF7030A0"/>
  </sheetPr>
  <dimension ref="A1:P64"/>
  <sheetViews>
    <sheetView tabSelected="1" zoomScale="73" zoomScaleNormal="73" workbookViewId="0">
      <selection activeCell="R16" sqref="R16"/>
    </sheetView>
  </sheetViews>
  <sheetFormatPr defaultRowHeight="15" x14ac:dyDescent="0.25"/>
  <cols>
    <col min="1" max="1" width="97" customWidth="1"/>
    <col min="2" max="2" width="14.7109375" customWidth="1"/>
    <col min="3" max="3" width="14.5703125" customWidth="1"/>
    <col min="4" max="4" width="12.85546875" customWidth="1"/>
    <col min="5" max="5" width="14.28515625" customWidth="1"/>
    <col min="6" max="6" width="12.85546875" customWidth="1"/>
    <col min="7" max="7" width="15.140625" customWidth="1"/>
    <col min="8" max="8" width="13.28515625" customWidth="1"/>
    <col min="9" max="9" width="12.5703125" customWidth="1"/>
    <col min="10" max="10" width="12.28515625" customWidth="1"/>
    <col min="11" max="11" width="12.42578125" customWidth="1"/>
    <col min="12" max="12" width="13.140625" customWidth="1"/>
    <col min="13" max="13" width="16.42578125" customWidth="1"/>
    <col min="14" max="14" width="20.5703125" customWidth="1"/>
    <col min="15" max="15" width="13" customWidth="1"/>
    <col min="16" max="16" width="10.28515625" bestFit="1" customWidth="1"/>
  </cols>
  <sheetData>
    <row r="1" spans="1:16" ht="23.25" x14ac:dyDescent="0.25">
      <c r="A1" s="79" t="s">
        <v>70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</row>
    <row r="2" spans="1:16" ht="23.25" x14ac:dyDescent="0.25">
      <c r="A2" s="82" t="s">
        <v>51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4"/>
    </row>
    <row r="3" spans="1:16" ht="27" customHeight="1" x14ac:dyDescent="0.25">
      <c r="A3" s="85" t="s">
        <v>53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7"/>
    </row>
    <row r="4" spans="1:16" ht="22.5" customHeight="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</row>
    <row r="5" spans="1:16" ht="21" x14ac:dyDescent="0.35">
      <c r="A5" s="94" t="s">
        <v>69</v>
      </c>
      <c r="B5" s="95"/>
      <c r="C5" s="88"/>
      <c r="D5" s="15" t="s">
        <v>32</v>
      </c>
      <c r="E5" s="16"/>
      <c r="F5" s="17"/>
      <c r="G5" s="17"/>
      <c r="H5" s="18"/>
      <c r="I5" s="18"/>
      <c r="J5" s="19"/>
      <c r="K5" s="19"/>
      <c r="L5" s="19"/>
      <c r="M5" s="19"/>
      <c r="N5" s="21"/>
    </row>
    <row r="6" spans="1:16" ht="21" x14ac:dyDescent="0.35">
      <c r="A6" s="10" t="s">
        <v>18</v>
      </c>
      <c r="B6" s="11" t="s">
        <v>28</v>
      </c>
      <c r="C6" s="88"/>
      <c r="D6" s="15" t="s">
        <v>72</v>
      </c>
      <c r="E6" s="15"/>
      <c r="F6" s="15"/>
      <c r="G6" s="15"/>
      <c r="H6" s="15"/>
      <c r="I6" s="15"/>
      <c r="J6" s="19"/>
      <c r="K6" s="20"/>
      <c r="L6" s="20"/>
      <c r="M6" s="20"/>
      <c r="N6" s="22"/>
      <c r="P6" s="2"/>
    </row>
    <row r="7" spans="1:16" ht="18.75" customHeight="1" x14ac:dyDescent="0.35">
      <c r="A7" s="10" t="s">
        <v>30</v>
      </c>
      <c r="B7" s="12" t="s">
        <v>17</v>
      </c>
      <c r="C7" s="88"/>
      <c r="D7" s="92" t="s">
        <v>35</v>
      </c>
      <c r="E7" s="92"/>
      <c r="F7" s="92"/>
      <c r="G7" s="92"/>
      <c r="H7" s="92"/>
      <c r="I7" s="92"/>
      <c r="J7" s="92"/>
      <c r="K7" s="92"/>
      <c r="L7" s="92"/>
      <c r="M7" s="92"/>
      <c r="N7" s="93"/>
    </row>
    <row r="8" spans="1:16" ht="21" x14ac:dyDescent="0.35">
      <c r="A8" s="10" t="s">
        <v>22</v>
      </c>
      <c r="B8" s="12" t="s">
        <v>19</v>
      </c>
      <c r="C8" s="88"/>
      <c r="D8" s="92"/>
      <c r="E8" s="92"/>
      <c r="F8" s="92"/>
      <c r="G8" s="92"/>
      <c r="H8" s="92"/>
      <c r="I8" s="92"/>
      <c r="J8" s="92"/>
      <c r="K8" s="92"/>
      <c r="L8" s="92"/>
      <c r="M8" s="92"/>
      <c r="N8" s="93"/>
    </row>
    <row r="9" spans="1:16" s="3" customFormat="1" ht="21.75" customHeight="1" x14ac:dyDescent="0.35">
      <c r="A9" s="10" t="s">
        <v>29</v>
      </c>
      <c r="B9" s="12" t="s">
        <v>13</v>
      </c>
      <c r="C9" s="88"/>
      <c r="D9" s="92"/>
      <c r="E9" s="92"/>
      <c r="F9" s="92"/>
      <c r="G9" s="92"/>
      <c r="H9" s="92"/>
      <c r="I9" s="92"/>
      <c r="J9" s="92"/>
      <c r="K9" s="92"/>
      <c r="L9" s="92"/>
      <c r="M9" s="92"/>
      <c r="N9" s="93"/>
    </row>
    <row r="10" spans="1:16" s="3" customFormat="1" ht="21.75" customHeight="1" x14ac:dyDescent="0.35">
      <c r="A10" s="96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8"/>
    </row>
    <row r="11" spans="1:16" ht="24" thickBot="1" x14ac:dyDescent="0.3">
      <c r="A11" s="89" t="s">
        <v>15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1"/>
    </row>
    <row r="12" spans="1:16" ht="21.75" thickBot="1" x14ac:dyDescent="0.4">
      <c r="A12" s="25" t="s">
        <v>48</v>
      </c>
      <c r="B12" s="27" t="s">
        <v>12</v>
      </c>
      <c r="C12" s="28" t="s">
        <v>0</v>
      </c>
      <c r="D12" s="28" t="s">
        <v>1</v>
      </c>
      <c r="E12" s="28" t="s">
        <v>2</v>
      </c>
      <c r="F12" s="28" t="s">
        <v>3</v>
      </c>
      <c r="G12" s="28" t="s">
        <v>4</v>
      </c>
      <c r="H12" s="28" t="s">
        <v>5</v>
      </c>
      <c r="I12" s="28" t="s">
        <v>6</v>
      </c>
      <c r="J12" s="28" t="s">
        <v>7</v>
      </c>
      <c r="K12" s="28" t="s">
        <v>8</v>
      </c>
      <c r="L12" s="28" t="s">
        <v>9</v>
      </c>
      <c r="M12" s="29" t="s">
        <v>10</v>
      </c>
      <c r="N12" s="30" t="s">
        <v>20</v>
      </c>
    </row>
    <row r="13" spans="1:16" ht="21" x14ac:dyDescent="0.35">
      <c r="A13" s="99" t="s">
        <v>44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100"/>
    </row>
    <row r="14" spans="1:16" ht="18.75" x14ac:dyDescent="0.3">
      <c r="A14" s="47" t="s">
        <v>38</v>
      </c>
      <c r="B14" s="46">
        <v>100000</v>
      </c>
      <c r="C14" s="46">
        <v>100000</v>
      </c>
      <c r="D14" s="46">
        <v>100000</v>
      </c>
      <c r="E14" s="46">
        <v>100000</v>
      </c>
      <c r="F14" s="46">
        <v>100000</v>
      </c>
      <c r="G14" s="46">
        <v>100000</v>
      </c>
      <c r="H14" s="46">
        <v>100000</v>
      </c>
      <c r="I14" s="46">
        <v>100000</v>
      </c>
      <c r="J14" s="46">
        <v>100000</v>
      </c>
      <c r="K14" s="46">
        <v>100000</v>
      </c>
      <c r="L14" s="46">
        <v>100000</v>
      </c>
      <c r="M14" s="46">
        <v>100000</v>
      </c>
      <c r="N14" s="42">
        <f>AVERAGE(B14:M14)</f>
        <v>100000</v>
      </c>
      <c r="O14" s="9"/>
    </row>
    <row r="15" spans="1:16" ht="18.75" x14ac:dyDescent="0.3">
      <c r="A15" s="48" t="s">
        <v>37</v>
      </c>
      <c r="B15" s="43">
        <v>150000</v>
      </c>
      <c r="C15" s="43">
        <v>150000</v>
      </c>
      <c r="D15" s="43">
        <v>150000</v>
      </c>
      <c r="E15" s="43">
        <v>150000</v>
      </c>
      <c r="F15" s="43">
        <v>150000</v>
      </c>
      <c r="G15" s="43">
        <v>150000</v>
      </c>
      <c r="H15" s="43">
        <v>150000</v>
      </c>
      <c r="I15" s="43">
        <v>150000</v>
      </c>
      <c r="J15" s="43">
        <v>150000</v>
      </c>
      <c r="K15" s="43">
        <v>150000</v>
      </c>
      <c r="L15" s="43">
        <v>150000</v>
      </c>
      <c r="M15" s="43">
        <v>150000</v>
      </c>
      <c r="N15" s="43">
        <f>AVERAGE(B15:M15)</f>
        <v>150000</v>
      </c>
    </row>
    <row r="16" spans="1:16" ht="18.75" x14ac:dyDescent="0.3">
      <c r="A16" s="57" t="s">
        <v>50</v>
      </c>
      <c r="B16" s="42">
        <v>20000</v>
      </c>
      <c r="C16" s="42">
        <v>20000</v>
      </c>
      <c r="D16" s="42">
        <v>20000</v>
      </c>
      <c r="E16" s="42">
        <v>20000</v>
      </c>
      <c r="F16" s="42">
        <v>20000</v>
      </c>
      <c r="G16" s="42">
        <v>20000</v>
      </c>
      <c r="H16" s="42">
        <v>20000</v>
      </c>
      <c r="I16" s="42">
        <v>20000</v>
      </c>
      <c r="J16" s="42">
        <v>20000</v>
      </c>
      <c r="K16" s="42">
        <v>20000</v>
      </c>
      <c r="L16" s="42">
        <v>20000</v>
      </c>
      <c r="M16" s="42">
        <v>20000</v>
      </c>
      <c r="N16" s="42">
        <f>AVERAGE(B16:M16)</f>
        <v>20000</v>
      </c>
    </row>
    <row r="17" spans="1:15" ht="21" x14ac:dyDescent="0.35">
      <c r="A17" s="99" t="s">
        <v>42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100"/>
    </row>
    <row r="18" spans="1:15" ht="19.5" thickBot="1" x14ac:dyDescent="0.35">
      <c r="A18" s="47" t="s">
        <v>38</v>
      </c>
      <c r="B18" s="51">
        <v>0</v>
      </c>
      <c r="C18" s="51">
        <v>1</v>
      </c>
      <c r="D18" s="51">
        <v>1</v>
      </c>
      <c r="E18" s="51">
        <v>1</v>
      </c>
      <c r="F18" s="51">
        <v>1</v>
      </c>
      <c r="G18" s="51">
        <v>1</v>
      </c>
      <c r="H18" s="51">
        <v>2</v>
      </c>
      <c r="I18" s="51">
        <v>1</v>
      </c>
      <c r="J18" s="51">
        <v>2</v>
      </c>
      <c r="K18" s="51">
        <v>2</v>
      </c>
      <c r="L18" s="51">
        <v>2</v>
      </c>
      <c r="M18" s="51">
        <v>2</v>
      </c>
      <c r="N18" s="52">
        <f>SUM(B18:M18)</f>
        <v>16</v>
      </c>
    </row>
    <row r="19" spans="1:15" ht="18.75" x14ac:dyDescent="0.3">
      <c r="A19" s="48" t="s">
        <v>37</v>
      </c>
      <c r="B19" s="53">
        <v>1</v>
      </c>
      <c r="C19" s="54">
        <v>0</v>
      </c>
      <c r="D19" s="54">
        <v>0</v>
      </c>
      <c r="E19" s="54">
        <v>1</v>
      </c>
      <c r="F19" s="54">
        <v>1</v>
      </c>
      <c r="G19" s="54">
        <v>2</v>
      </c>
      <c r="H19" s="54">
        <v>2</v>
      </c>
      <c r="I19" s="54">
        <v>2</v>
      </c>
      <c r="J19" s="54">
        <v>2</v>
      </c>
      <c r="K19" s="54">
        <v>2</v>
      </c>
      <c r="L19" s="54">
        <v>2</v>
      </c>
      <c r="M19" s="54">
        <v>2</v>
      </c>
      <c r="N19" s="52">
        <f>SUM(B19:M19)</f>
        <v>17</v>
      </c>
    </row>
    <row r="20" spans="1:15" ht="18.75" x14ac:dyDescent="0.3">
      <c r="A20" s="57" t="s">
        <v>49</v>
      </c>
      <c r="B20" s="42">
        <v>0</v>
      </c>
      <c r="C20" s="42">
        <v>1</v>
      </c>
      <c r="D20" s="42">
        <v>1</v>
      </c>
      <c r="E20" s="42">
        <v>1</v>
      </c>
      <c r="F20" s="42">
        <v>1</v>
      </c>
      <c r="G20" s="42">
        <v>1</v>
      </c>
      <c r="H20" s="42">
        <v>1</v>
      </c>
      <c r="I20" s="42">
        <v>1</v>
      </c>
      <c r="J20" s="42">
        <v>1</v>
      </c>
      <c r="K20" s="42">
        <v>1</v>
      </c>
      <c r="L20" s="42">
        <v>1</v>
      </c>
      <c r="M20" s="42">
        <v>1</v>
      </c>
      <c r="N20" s="42">
        <f>SUM(B20:M20)</f>
        <v>11</v>
      </c>
      <c r="O20" s="9"/>
    </row>
    <row r="21" spans="1:15" ht="21" x14ac:dyDescent="0.35">
      <c r="A21" s="99" t="s">
        <v>45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100"/>
    </row>
    <row r="22" spans="1:15" ht="18.75" x14ac:dyDescent="0.3">
      <c r="A22" s="49" t="s">
        <v>39</v>
      </c>
      <c r="B22" s="44">
        <v>100000</v>
      </c>
      <c r="C22" s="44">
        <v>100000</v>
      </c>
      <c r="D22" s="44">
        <v>100000</v>
      </c>
      <c r="E22" s="44">
        <v>100000</v>
      </c>
      <c r="F22" s="44">
        <v>100000</v>
      </c>
      <c r="G22" s="44">
        <v>100000</v>
      </c>
      <c r="H22" s="44">
        <v>100000</v>
      </c>
      <c r="I22" s="44">
        <v>100000</v>
      </c>
      <c r="J22" s="44">
        <v>100000</v>
      </c>
      <c r="K22" s="44">
        <v>100000</v>
      </c>
      <c r="L22" s="44">
        <v>100000</v>
      </c>
      <c r="M22" s="44">
        <v>100000</v>
      </c>
      <c r="N22" s="44">
        <v>100000</v>
      </c>
      <c r="O22" s="9"/>
    </row>
    <row r="23" spans="1:15" ht="18.75" x14ac:dyDescent="0.3">
      <c r="A23" s="50" t="s">
        <v>40</v>
      </c>
      <c r="B23" s="44">
        <v>50000</v>
      </c>
      <c r="C23" s="44">
        <v>50000</v>
      </c>
      <c r="D23" s="44">
        <v>50000</v>
      </c>
      <c r="E23" s="44">
        <v>50000</v>
      </c>
      <c r="F23" s="44">
        <v>50000</v>
      </c>
      <c r="G23" s="44">
        <v>50000</v>
      </c>
      <c r="H23" s="44">
        <v>50000</v>
      </c>
      <c r="I23" s="44">
        <v>50000</v>
      </c>
      <c r="J23" s="44">
        <v>50000</v>
      </c>
      <c r="K23" s="44">
        <v>50000</v>
      </c>
      <c r="L23" s="44">
        <v>50000</v>
      </c>
      <c r="M23" s="44">
        <v>50000</v>
      </c>
      <c r="N23" s="45">
        <f>AVERAGE(B23:M23)</f>
        <v>50000</v>
      </c>
      <c r="O23" s="9"/>
    </row>
    <row r="24" spans="1:15" ht="18.75" x14ac:dyDescent="0.3">
      <c r="A24" s="50" t="s">
        <v>41</v>
      </c>
      <c r="B24" s="44">
        <v>15000</v>
      </c>
      <c r="C24" s="44">
        <v>15000</v>
      </c>
      <c r="D24" s="44">
        <v>15000</v>
      </c>
      <c r="E24" s="44">
        <v>15000</v>
      </c>
      <c r="F24" s="44">
        <v>15000</v>
      </c>
      <c r="G24" s="44">
        <v>15000</v>
      </c>
      <c r="H24" s="44">
        <v>15000</v>
      </c>
      <c r="I24" s="44">
        <v>15000</v>
      </c>
      <c r="J24" s="44">
        <v>15000</v>
      </c>
      <c r="K24" s="44">
        <v>15000</v>
      </c>
      <c r="L24" s="44">
        <v>15000</v>
      </c>
      <c r="M24" s="44">
        <v>15000</v>
      </c>
      <c r="N24" s="45">
        <f>AVERAGE(B24:M24)</f>
        <v>15000</v>
      </c>
      <c r="O24" s="9"/>
    </row>
    <row r="25" spans="1:15" s="3" customFormat="1" ht="21" x14ac:dyDescent="0.35">
      <c r="A25" s="99" t="s">
        <v>43</v>
      </c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100"/>
      <c r="O25" s="26"/>
    </row>
    <row r="26" spans="1:15" s="3" customFormat="1" ht="18.75" x14ac:dyDescent="0.3">
      <c r="A26" s="49" t="s">
        <v>39</v>
      </c>
      <c r="B26" s="55">
        <v>0</v>
      </c>
      <c r="C26" s="55">
        <v>0</v>
      </c>
      <c r="D26" s="55">
        <v>0</v>
      </c>
      <c r="E26" s="55">
        <v>1</v>
      </c>
      <c r="F26" s="55">
        <v>1</v>
      </c>
      <c r="G26" s="55">
        <v>1</v>
      </c>
      <c r="H26" s="55">
        <v>0</v>
      </c>
      <c r="I26" s="55">
        <v>1</v>
      </c>
      <c r="J26" s="55">
        <v>1</v>
      </c>
      <c r="K26" s="55">
        <v>1</v>
      </c>
      <c r="L26" s="55">
        <v>1</v>
      </c>
      <c r="M26" s="55">
        <v>1</v>
      </c>
      <c r="N26" s="55">
        <f>SUM(B26:M26)</f>
        <v>8</v>
      </c>
      <c r="O26" s="26"/>
    </row>
    <row r="27" spans="1:15" s="3" customFormat="1" ht="18.75" x14ac:dyDescent="0.3">
      <c r="A27" s="50" t="s">
        <v>40</v>
      </c>
      <c r="B27" s="55">
        <v>0</v>
      </c>
      <c r="C27" s="55">
        <v>1</v>
      </c>
      <c r="D27" s="55">
        <v>2</v>
      </c>
      <c r="E27" s="55">
        <v>0</v>
      </c>
      <c r="F27" s="55">
        <v>1</v>
      </c>
      <c r="G27" s="55">
        <v>0</v>
      </c>
      <c r="H27" s="55">
        <v>1</v>
      </c>
      <c r="I27" s="55">
        <v>1</v>
      </c>
      <c r="J27" s="55">
        <v>0</v>
      </c>
      <c r="K27" s="55">
        <v>2</v>
      </c>
      <c r="L27" s="55">
        <v>2</v>
      </c>
      <c r="M27" s="55">
        <v>2</v>
      </c>
      <c r="N27" s="56">
        <f>SUM(B27:M27)</f>
        <v>12</v>
      </c>
      <c r="O27" s="26"/>
    </row>
    <row r="28" spans="1:15" ht="18.75" x14ac:dyDescent="0.3">
      <c r="A28" s="50" t="s">
        <v>41</v>
      </c>
      <c r="B28" s="55">
        <v>1</v>
      </c>
      <c r="C28" s="55">
        <v>0</v>
      </c>
      <c r="D28" s="55">
        <v>1</v>
      </c>
      <c r="E28" s="55">
        <v>0</v>
      </c>
      <c r="F28" s="55">
        <v>0</v>
      </c>
      <c r="G28" s="55">
        <v>1</v>
      </c>
      <c r="H28" s="55">
        <v>1</v>
      </c>
      <c r="I28" s="55">
        <v>2</v>
      </c>
      <c r="J28" s="55">
        <v>1</v>
      </c>
      <c r="K28" s="55">
        <v>0</v>
      </c>
      <c r="L28" s="55">
        <v>1</v>
      </c>
      <c r="M28" s="55">
        <v>1</v>
      </c>
      <c r="N28" s="56">
        <f>SUM(B28:M28)</f>
        <v>9</v>
      </c>
      <c r="O28" s="9"/>
    </row>
    <row r="29" spans="1:15" ht="21" x14ac:dyDescent="0.35">
      <c r="A29" s="58" t="s">
        <v>46</v>
      </c>
      <c r="B29" s="59">
        <f>(B14*B18)+(B15*B19)+(B22*B26)+(B23*B27)+(B24*B28)+(B16*B20)</f>
        <v>165000</v>
      </c>
      <c r="C29" s="59">
        <f>(C14*C18)+(C15*C19)+(C22*C26)+(C23*C27)+(C24*C28)+(C16*C20)</f>
        <v>170000</v>
      </c>
      <c r="D29" s="59">
        <f t="shared" ref="D29:M29" si="0">(D14*D18)+(D15*D19)+(D22*D26)+(D23*D27)+(D24*D28)+(D16*D20)</f>
        <v>235000</v>
      </c>
      <c r="E29" s="59">
        <f t="shared" si="0"/>
        <v>370000</v>
      </c>
      <c r="F29" s="59">
        <f t="shared" si="0"/>
        <v>420000</v>
      </c>
      <c r="G29" s="59">
        <f t="shared" si="0"/>
        <v>535000</v>
      </c>
      <c r="H29" s="59">
        <f t="shared" si="0"/>
        <v>585000</v>
      </c>
      <c r="I29" s="59">
        <f t="shared" si="0"/>
        <v>600000</v>
      </c>
      <c r="J29" s="59">
        <f t="shared" si="0"/>
        <v>635000</v>
      </c>
      <c r="K29" s="59">
        <f t="shared" si="0"/>
        <v>720000</v>
      </c>
      <c r="L29" s="59">
        <f t="shared" si="0"/>
        <v>735000</v>
      </c>
      <c r="M29" s="59">
        <f t="shared" si="0"/>
        <v>735000</v>
      </c>
      <c r="N29" s="60">
        <f>SUM(B29:M29)</f>
        <v>5905000</v>
      </c>
      <c r="O29" s="9"/>
    </row>
    <row r="30" spans="1:15" ht="24.75" customHeight="1" thickBot="1" x14ac:dyDescent="0.4">
      <c r="A30" s="61" t="s">
        <v>47</v>
      </c>
      <c r="B30" s="62">
        <f t="shared" ref="B30:M30" si="1">B18+B19+B26+B27+B28</f>
        <v>2</v>
      </c>
      <c r="C30" s="62">
        <f t="shared" si="1"/>
        <v>2</v>
      </c>
      <c r="D30" s="62">
        <f t="shared" si="1"/>
        <v>4</v>
      </c>
      <c r="E30" s="62">
        <f t="shared" si="1"/>
        <v>3</v>
      </c>
      <c r="F30" s="62">
        <f t="shared" si="1"/>
        <v>4</v>
      </c>
      <c r="G30" s="62">
        <f t="shared" si="1"/>
        <v>5</v>
      </c>
      <c r="H30" s="62">
        <f t="shared" si="1"/>
        <v>6</v>
      </c>
      <c r="I30" s="62">
        <f t="shared" si="1"/>
        <v>7</v>
      </c>
      <c r="J30" s="62">
        <f t="shared" si="1"/>
        <v>6</v>
      </c>
      <c r="K30" s="62">
        <f t="shared" si="1"/>
        <v>7</v>
      </c>
      <c r="L30" s="62">
        <f t="shared" si="1"/>
        <v>8</v>
      </c>
      <c r="M30" s="62">
        <f t="shared" si="1"/>
        <v>8</v>
      </c>
      <c r="N30" s="63">
        <f>B30+C30+D30+E30+F30+G30+H30+I30+J30+K30+L30+M30</f>
        <v>62</v>
      </c>
    </row>
    <row r="31" spans="1:15" ht="18.75" x14ac:dyDescent="0.3">
      <c r="A31" s="105"/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7"/>
    </row>
    <row r="32" spans="1:15" ht="23.25" x14ac:dyDescent="0.25">
      <c r="A32" s="102" t="s">
        <v>16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4"/>
    </row>
    <row r="33" spans="1:14" ht="18.75" x14ac:dyDescent="0.3">
      <c r="A33" s="31" t="s">
        <v>36</v>
      </c>
      <c r="B33" s="32">
        <v>0</v>
      </c>
      <c r="C33" s="32">
        <v>25000</v>
      </c>
      <c r="D33" s="32">
        <v>25000</v>
      </c>
      <c r="E33" s="32">
        <v>25000</v>
      </c>
      <c r="F33" s="32">
        <v>25000</v>
      </c>
      <c r="G33" s="32">
        <v>25000</v>
      </c>
      <c r="H33" s="32">
        <v>25000</v>
      </c>
      <c r="I33" s="32">
        <v>25000</v>
      </c>
      <c r="J33" s="32">
        <v>25000</v>
      </c>
      <c r="K33" s="32">
        <v>25000</v>
      </c>
      <c r="L33" s="32">
        <v>25000</v>
      </c>
      <c r="M33" s="32">
        <v>25000</v>
      </c>
      <c r="N33" s="5">
        <f t="shared" ref="N33:N40" si="2">B33+C33+D33+E33+F33+G33+H33+I33+J33+K33+L33+M33</f>
        <v>275000</v>
      </c>
    </row>
    <row r="34" spans="1:14" ht="18.75" x14ac:dyDescent="0.3">
      <c r="A34" s="33" t="s">
        <v>33</v>
      </c>
      <c r="B34" s="34">
        <f>B29*50%</f>
        <v>82500</v>
      </c>
      <c r="C34" s="34">
        <f>C29*50%</f>
        <v>85000</v>
      </c>
      <c r="D34" s="34">
        <f t="shared" ref="D34:M34" si="3">D29*50%</f>
        <v>117500</v>
      </c>
      <c r="E34" s="34">
        <f t="shared" si="3"/>
        <v>185000</v>
      </c>
      <c r="F34" s="34">
        <f t="shared" si="3"/>
        <v>210000</v>
      </c>
      <c r="G34" s="34">
        <f t="shared" si="3"/>
        <v>267500</v>
      </c>
      <c r="H34" s="34">
        <f t="shared" si="3"/>
        <v>292500</v>
      </c>
      <c r="I34" s="34">
        <f t="shared" si="3"/>
        <v>300000</v>
      </c>
      <c r="J34" s="34">
        <f t="shared" si="3"/>
        <v>317500</v>
      </c>
      <c r="K34" s="34">
        <f t="shared" si="3"/>
        <v>360000</v>
      </c>
      <c r="L34" s="34">
        <f t="shared" si="3"/>
        <v>367500</v>
      </c>
      <c r="M34" s="34">
        <f t="shared" si="3"/>
        <v>367500</v>
      </c>
      <c r="N34" s="4">
        <f>B34+C34+D34+E34+F34+G34+H34+I34+J34+K34+M34</f>
        <v>2585000</v>
      </c>
    </row>
    <row r="35" spans="1:14" ht="18.75" x14ac:dyDescent="0.3">
      <c r="A35" s="40" t="s">
        <v>54</v>
      </c>
      <c r="B35" s="41">
        <v>15000</v>
      </c>
      <c r="C35" s="41">
        <v>15000</v>
      </c>
      <c r="D35" s="41">
        <v>15000</v>
      </c>
      <c r="E35" s="41">
        <v>15000</v>
      </c>
      <c r="F35" s="41">
        <v>15000</v>
      </c>
      <c r="G35" s="41">
        <v>15000</v>
      </c>
      <c r="H35" s="41">
        <v>15000</v>
      </c>
      <c r="I35" s="41">
        <v>15000</v>
      </c>
      <c r="J35" s="41">
        <v>15000</v>
      </c>
      <c r="K35" s="41">
        <v>15000</v>
      </c>
      <c r="L35" s="41">
        <v>15000</v>
      </c>
      <c r="M35" s="41">
        <v>15000</v>
      </c>
      <c r="N35" s="5">
        <f t="shared" si="2"/>
        <v>180000</v>
      </c>
    </row>
    <row r="36" spans="1:14" ht="18.75" x14ac:dyDescent="0.3">
      <c r="A36" s="7" t="s">
        <v>21</v>
      </c>
      <c r="B36" s="8">
        <v>15000</v>
      </c>
      <c r="C36" s="8">
        <v>15000</v>
      </c>
      <c r="D36" s="8">
        <v>15000</v>
      </c>
      <c r="E36" s="8">
        <v>20000</v>
      </c>
      <c r="F36" s="8">
        <v>20000</v>
      </c>
      <c r="G36" s="8">
        <v>20000</v>
      </c>
      <c r="H36" s="8">
        <v>25000</v>
      </c>
      <c r="I36" s="8">
        <v>25000</v>
      </c>
      <c r="J36" s="8">
        <v>25000</v>
      </c>
      <c r="K36" s="8">
        <v>25000</v>
      </c>
      <c r="L36" s="8">
        <v>25000</v>
      </c>
      <c r="M36" s="8">
        <v>25000</v>
      </c>
      <c r="N36" s="5">
        <f t="shared" si="2"/>
        <v>255000</v>
      </c>
    </row>
    <row r="37" spans="1:14" ht="18.75" x14ac:dyDescent="0.3">
      <c r="A37" s="6" t="s">
        <v>14</v>
      </c>
      <c r="B37" s="1">
        <v>5000</v>
      </c>
      <c r="C37" s="1">
        <v>5000</v>
      </c>
      <c r="D37" s="1">
        <v>5000</v>
      </c>
      <c r="E37" s="1">
        <v>5000</v>
      </c>
      <c r="F37" s="1">
        <v>5000</v>
      </c>
      <c r="G37" s="1">
        <v>5000</v>
      </c>
      <c r="H37" s="1">
        <v>5000</v>
      </c>
      <c r="I37" s="1">
        <v>5000</v>
      </c>
      <c r="J37" s="1">
        <v>5000</v>
      </c>
      <c r="K37" s="1">
        <v>5000</v>
      </c>
      <c r="L37" s="1">
        <v>5000</v>
      </c>
      <c r="M37" s="1">
        <v>5000</v>
      </c>
      <c r="N37" s="5">
        <f t="shared" si="2"/>
        <v>60000</v>
      </c>
    </row>
    <row r="38" spans="1:14" ht="18.75" x14ac:dyDescent="0.3">
      <c r="A38" s="6" t="s">
        <v>27</v>
      </c>
      <c r="B38" s="1">
        <v>4000</v>
      </c>
      <c r="C38" s="1">
        <v>4000</v>
      </c>
      <c r="D38" s="1">
        <v>4000</v>
      </c>
      <c r="E38" s="1">
        <v>4000</v>
      </c>
      <c r="F38" s="1">
        <v>4000</v>
      </c>
      <c r="G38" s="1">
        <v>4000</v>
      </c>
      <c r="H38" s="1">
        <v>4000</v>
      </c>
      <c r="I38" s="1">
        <v>4000</v>
      </c>
      <c r="J38" s="1">
        <v>4000</v>
      </c>
      <c r="K38" s="1">
        <v>4000</v>
      </c>
      <c r="L38" s="1">
        <v>4000</v>
      </c>
      <c r="M38" s="1">
        <v>4000</v>
      </c>
      <c r="N38" s="5">
        <f t="shared" si="2"/>
        <v>48000</v>
      </c>
    </row>
    <row r="39" spans="1:14" ht="18.75" x14ac:dyDescent="0.3">
      <c r="A39" s="23" t="s">
        <v>71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5"/>
    </row>
    <row r="40" spans="1:14" ht="19.5" thickBot="1" x14ac:dyDescent="0.35">
      <c r="A40" s="64" t="s">
        <v>11</v>
      </c>
      <c r="B40" s="65">
        <f>B33+B34+B35+B36+B37+B38+B39</f>
        <v>121500</v>
      </c>
      <c r="C40" s="65">
        <f t="shared" ref="C40:M40" si="4">C33+C34+C35+C36+C37+C38+C39</f>
        <v>149000</v>
      </c>
      <c r="D40" s="65">
        <f t="shared" si="4"/>
        <v>181500</v>
      </c>
      <c r="E40" s="65">
        <f t="shared" si="4"/>
        <v>254000</v>
      </c>
      <c r="F40" s="65">
        <f t="shared" si="4"/>
        <v>279000</v>
      </c>
      <c r="G40" s="65">
        <f t="shared" si="4"/>
        <v>336500</v>
      </c>
      <c r="H40" s="65">
        <f t="shared" si="4"/>
        <v>366500</v>
      </c>
      <c r="I40" s="65">
        <f t="shared" si="4"/>
        <v>374000</v>
      </c>
      <c r="J40" s="65">
        <f t="shared" si="4"/>
        <v>391500</v>
      </c>
      <c r="K40" s="65">
        <f t="shared" si="4"/>
        <v>434000</v>
      </c>
      <c r="L40" s="65">
        <f t="shared" si="4"/>
        <v>441500</v>
      </c>
      <c r="M40" s="65">
        <f t="shared" si="4"/>
        <v>441500</v>
      </c>
      <c r="N40" s="63">
        <f t="shared" si="2"/>
        <v>3770500</v>
      </c>
    </row>
    <row r="41" spans="1:14" x14ac:dyDescent="0.25">
      <c r="A41" s="108" t="s">
        <v>31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</row>
    <row r="42" spans="1:14" ht="24.75" customHeight="1" x14ac:dyDescent="0.25">
      <c r="A42" s="108"/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</row>
    <row r="43" spans="1:14" s="3" customFormat="1" ht="15.75" customHeight="1" x14ac:dyDescent="0.25">
      <c r="A43" s="35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</row>
    <row r="44" spans="1:14" ht="24" thickBot="1" x14ac:dyDescent="0.3">
      <c r="A44" s="102" t="s">
        <v>55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4"/>
    </row>
    <row r="45" spans="1:14" ht="21.75" thickBot="1" x14ac:dyDescent="0.4">
      <c r="A45" s="25" t="s">
        <v>48</v>
      </c>
      <c r="B45" s="27" t="s">
        <v>12</v>
      </c>
      <c r="C45" s="28" t="s">
        <v>0</v>
      </c>
      <c r="D45" s="28" t="s">
        <v>1</v>
      </c>
      <c r="E45" s="28" t="s">
        <v>2</v>
      </c>
      <c r="F45" s="28" t="s">
        <v>3</v>
      </c>
      <c r="G45" s="28" t="s">
        <v>4</v>
      </c>
      <c r="H45" s="28" t="s">
        <v>5</v>
      </c>
      <c r="I45" s="28" t="s">
        <v>6</v>
      </c>
      <c r="J45" s="28" t="s">
        <v>7</v>
      </c>
      <c r="K45" s="28" t="s">
        <v>8</v>
      </c>
      <c r="L45" s="28" t="s">
        <v>9</v>
      </c>
      <c r="M45" s="29" t="s">
        <v>10</v>
      </c>
      <c r="N45" s="30" t="s">
        <v>20</v>
      </c>
    </row>
    <row r="46" spans="1:14" ht="18.75" x14ac:dyDescent="0.3">
      <c r="A46" s="66" t="s">
        <v>11</v>
      </c>
      <c r="B46" s="67">
        <f>B29-B40</f>
        <v>43500</v>
      </c>
      <c r="C46" s="67">
        <f t="shared" ref="C46:M46" si="5">C29-C40</f>
        <v>21000</v>
      </c>
      <c r="D46" s="67">
        <f t="shared" si="5"/>
        <v>53500</v>
      </c>
      <c r="E46" s="67">
        <f t="shared" si="5"/>
        <v>116000</v>
      </c>
      <c r="F46" s="67">
        <f t="shared" si="5"/>
        <v>141000</v>
      </c>
      <c r="G46" s="67">
        <f t="shared" si="5"/>
        <v>198500</v>
      </c>
      <c r="H46" s="67">
        <f t="shared" si="5"/>
        <v>218500</v>
      </c>
      <c r="I46" s="67">
        <f t="shared" si="5"/>
        <v>226000</v>
      </c>
      <c r="J46" s="67">
        <f t="shared" si="5"/>
        <v>243500</v>
      </c>
      <c r="K46" s="67">
        <f t="shared" si="5"/>
        <v>286000</v>
      </c>
      <c r="L46" s="67">
        <f t="shared" si="5"/>
        <v>293500</v>
      </c>
      <c r="M46" s="67">
        <f t="shared" si="5"/>
        <v>293500</v>
      </c>
      <c r="N46" s="67">
        <f>SUM(B46:M46)</f>
        <v>2134500</v>
      </c>
    </row>
    <row r="47" spans="1:14" ht="18.75" x14ac:dyDescent="0.3">
      <c r="A47" s="68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</row>
    <row r="48" spans="1:14" ht="23.25" x14ac:dyDescent="0.25">
      <c r="A48" s="102" t="s">
        <v>56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4"/>
    </row>
    <row r="49" spans="1:14" ht="18.75" x14ac:dyDescent="0.3">
      <c r="A49" s="70" t="s">
        <v>57</v>
      </c>
      <c r="B49" s="71">
        <v>15000</v>
      </c>
      <c r="C49" s="110" t="s">
        <v>58</v>
      </c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</row>
    <row r="50" spans="1:14" ht="18.75" x14ac:dyDescent="0.3">
      <c r="A50" s="72" t="s">
        <v>59</v>
      </c>
      <c r="B50" s="73">
        <v>15000</v>
      </c>
      <c r="C50" s="110" t="s">
        <v>60</v>
      </c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</row>
    <row r="51" spans="1:14" ht="18.75" x14ac:dyDescent="0.3">
      <c r="A51" s="74" t="s">
        <v>61</v>
      </c>
      <c r="B51" s="71">
        <v>25000</v>
      </c>
      <c r="C51" s="110" t="s">
        <v>62</v>
      </c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</row>
    <row r="52" spans="1:14" ht="18.75" x14ac:dyDescent="0.3">
      <c r="A52" s="7" t="s">
        <v>63</v>
      </c>
      <c r="B52" s="71">
        <v>75000</v>
      </c>
      <c r="C52" s="110" t="s">
        <v>64</v>
      </c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</row>
    <row r="53" spans="1:14" ht="19.5" thickBot="1" x14ac:dyDescent="0.35">
      <c r="A53" s="64" t="s">
        <v>11</v>
      </c>
      <c r="B53" s="65">
        <f>B49+B50+B51+B52</f>
        <v>130000</v>
      </c>
    </row>
    <row r="54" spans="1:14" ht="18.75" x14ac:dyDescent="0.3">
      <c r="A54" s="68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</row>
    <row r="55" spans="1:14" ht="24" thickBot="1" x14ac:dyDescent="0.3">
      <c r="A55" s="102" t="s">
        <v>68</v>
      </c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4"/>
    </row>
    <row r="56" spans="1:14" ht="21.75" thickBot="1" x14ac:dyDescent="0.4">
      <c r="A56" s="25" t="s">
        <v>48</v>
      </c>
      <c r="B56" s="27" t="s">
        <v>12</v>
      </c>
      <c r="C56" s="28" t="s">
        <v>0</v>
      </c>
      <c r="D56" s="28" t="s">
        <v>1</v>
      </c>
      <c r="E56" s="28" t="s">
        <v>2</v>
      </c>
      <c r="F56" s="28" t="s">
        <v>3</v>
      </c>
      <c r="G56" s="28" t="s">
        <v>4</v>
      </c>
      <c r="H56" s="28" t="s">
        <v>5</v>
      </c>
      <c r="I56" s="28" t="s">
        <v>6</v>
      </c>
      <c r="J56" s="28" t="s">
        <v>7</v>
      </c>
      <c r="K56" s="28" t="s">
        <v>8</v>
      </c>
      <c r="L56" s="28" t="s">
        <v>9</v>
      </c>
      <c r="M56" s="29" t="s">
        <v>10</v>
      </c>
      <c r="N56" s="30" t="s">
        <v>20</v>
      </c>
    </row>
    <row r="57" spans="1:14" ht="21" x14ac:dyDescent="0.35">
      <c r="A57" s="75" t="s">
        <v>46</v>
      </c>
      <c r="B57" s="76">
        <f>B29</f>
        <v>165000</v>
      </c>
      <c r="C57" s="76">
        <f t="shared" ref="C57:M57" si="6">C29</f>
        <v>170000</v>
      </c>
      <c r="D57" s="76">
        <f t="shared" si="6"/>
        <v>235000</v>
      </c>
      <c r="E57" s="76">
        <f t="shared" si="6"/>
        <v>370000</v>
      </c>
      <c r="F57" s="76">
        <f t="shared" si="6"/>
        <v>420000</v>
      </c>
      <c r="G57" s="76">
        <f t="shared" si="6"/>
        <v>535000</v>
      </c>
      <c r="H57" s="76">
        <f t="shared" si="6"/>
        <v>585000</v>
      </c>
      <c r="I57" s="76">
        <f t="shared" si="6"/>
        <v>600000</v>
      </c>
      <c r="J57" s="76">
        <f t="shared" si="6"/>
        <v>635000</v>
      </c>
      <c r="K57" s="76">
        <f t="shared" si="6"/>
        <v>720000</v>
      </c>
      <c r="L57" s="76">
        <f t="shared" si="6"/>
        <v>735000</v>
      </c>
      <c r="M57" s="76">
        <f t="shared" si="6"/>
        <v>735000</v>
      </c>
      <c r="N57" s="55">
        <f>SUM(B57:M57)</f>
        <v>5905000</v>
      </c>
    </row>
    <row r="58" spans="1:14" ht="19.5" thickBot="1" x14ac:dyDescent="0.35">
      <c r="A58" s="77" t="s">
        <v>65</v>
      </c>
      <c r="B58" s="76">
        <f>B40</f>
        <v>121500</v>
      </c>
      <c r="C58" s="76">
        <f t="shared" ref="C58:M58" si="7">C40</f>
        <v>149000</v>
      </c>
      <c r="D58" s="76">
        <f t="shared" si="7"/>
        <v>181500</v>
      </c>
      <c r="E58" s="76">
        <f t="shared" si="7"/>
        <v>254000</v>
      </c>
      <c r="F58" s="76">
        <f t="shared" si="7"/>
        <v>279000</v>
      </c>
      <c r="G58" s="76">
        <f t="shared" si="7"/>
        <v>336500</v>
      </c>
      <c r="H58" s="76">
        <f t="shared" si="7"/>
        <v>366500</v>
      </c>
      <c r="I58" s="76">
        <f t="shared" si="7"/>
        <v>374000</v>
      </c>
      <c r="J58" s="76">
        <f t="shared" si="7"/>
        <v>391500</v>
      </c>
      <c r="K58" s="76">
        <f t="shared" si="7"/>
        <v>434000</v>
      </c>
      <c r="L58" s="76">
        <f t="shared" si="7"/>
        <v>441500</v>
      </c>
      <c r="M58" s="76">
        <f t="shared" si="7"/>
        <v>441500</v>
      </c>
      <c r="N58" s="56">
        <f>SUM(B58:M58)</f>
        <v>3770500</v>
      </c>
    </row>
    <row r="59" spans="1:14" ht="18.75" x14ac:dyDescent="0.3">
      <c r="A59" s="78" t="s">
        <v>66</v>
      </c>
      <c r="B59" s="76">
        <f>B52/2</f>
        <v>37500</v>
      </c>
      <c r="C59" s="76">
        <f>B52/2</f>
        <v>37500</v>
      </c>
      <c r="D59" s="76">
        <v>0</v>
      </c>
      <c r="E59" s="76">
        <v>0</v>
      </c>
      <c r="F59" s="76">
        <v>0</v>
      </c>
      <c r="G59" s="76">
        <v>0</v>
      </c>
      <c r="H59" s="76">
        <v>0</v>
      </c>
      <c r="I59" s="76">
        <v>0</v>
      </c>
      <c r="J59" s="76">
        <v>0</v>
      </c>
      <c r="K59" s="76">
        <v>0</v>
      </c>
      <c r="L59" s="76">
        <v>0</v>
      </c>
      <c r="M59" s="76">
        <v>0</v>
      </c>
      <c r="N59" s="56">
        <f>SUM(B59:M59)</f>
        <v>75000</v>
      </c>
    </row>
    <row r="60" spans="1:14" ht="21" x14ac:dyDescent="0.35">
      <c r="A60" s="58" t="s">
        <v>67</v>
      </c>
      <c r="B60" s="59">
        <f>B57-B58-B59</f>
        <v>6000</v>
      </c>
      <c r="C60" s="59">
        <f t="shared" ref="C60:M60" si="8">C57-C58-C59</f>
        <v>-16500</v>
      </c>
      <c r="D60" s="59">
        <f t="shared" si="8"/>
        <v>53500</v>
      </c>
      <c r="E60" s="59">
        <f t="shared" si="8"/>
        <v>116000</v>
      </c>
      <c r="F60" s="59">
        <f t="shared" si="8"/>
        <v>141000</v>
      </c>
      <c r="G60" s="59">
        <f t="shared" si="8"/>
        <v>198500</v>
      </c>
      <c r="H60" s="59">
        <f t="shared" si="8"/>
        <v>218500</v>
      </c>
      <c r="I60" s="59">
        <f t="shared" si="8"/>
        <v>226000</v>
      </c>
      <c r="J60" s="59">
        <f t="shared" si="8"/>
        <v>243500</v>
      </c>
      <c r="K60" s="59">
        <f t="shared" si="8"/>
        <v>286000</v>
      </c>
      <c r="L60" s="59">
        <f t="shared" si="8"/>
        <v>293500</v>
      </c>
      <c r="M60" s="59">
        <f t="shared" si="8"/>
        <v>293500</v>
      </c>
      <c r="N60" s="60">
        <f>SUM(B60:M60)</f>
        <v>2059500</v>
      </c>
    </row>
    <row r="62" spans="1:14" ht="21" x14ac:dyDescent="0.35">
      <c r="A62" s="37" t="s">
        <v>34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1:14" ht="15.75" thickBot="1" x14ac:dyDescent="0.3"/>
    <row r="64" spans="1:14" ht="50.25" customHeight="1" x14ac:dyDescent="0.35">
      <c r="A64" s="101" t="s">
        <v>52</v>
      </c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</row>
  </sheetData>
  <mergeCells count="24">
    <mergeCell ref="A17:N17"/>
    <mergeCell ref="A25:N25"/>
    <mergeCell ref="A13:N13"/>
    <mergeCell ref="A21:N21"/>
    <mergeCell ref="A64:N64"/>
    <mergeCell ref="A55:N55"/>
    <mergeCell ref="A31:N31"/>
    <mergeCell ref="A32:N32"/>
    <mergeCell ref="A41:N42"/>
    <mergeCell ref="A44:N44"/>
    <mergeCell ref="A48:N48"/>
    <mergeCell ref="C49:N49"/>
    <mergeCell ref="C50:N50"/>
    <mergeCell ref="C51:N51"/>
    <mergeCell ref="C52:N52"/>
    <mergeCell ref="A1:N1"/>
    <mergeCell ref="A2:N2"/>
    <mergeCell ref="A3:N3"/>
    <mergeCell ref="C5:C9"/>
    <mergeCell ref="A11:N11"/>
    <mergeCell ref="D9:N9"/>
    <mergeCell ref="A5:B5"/>
    <mergeCell ref="A10:N10"/>
    <mergeCell ref="D7:N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EE297-3E37-4E03-A3E6-5D5AEA685C3D}">
  <sheetPr>
    <tabColor rgb="FFFF0000"/>
  </sheetPr>
  <dimension ref="A2:A5"/>
  <sheetViews>
    <sheetView workbookViewId="0">
      <selection activeCell="Q9" sqref="Q9"/>
    </sheetView>
  </sheetViews>
  <sheetFormatPr defaultRowHeight="15" x14ac:dyDescent="0.25"/>
  <sheetData>
    <row r="2" spans="1:1" ht="17.25" x14ac:dyDescent="0.25">
      <c r="A2" s="13" t="s">
        <v>26</v>
      </c>
    </row>
    <row r="3" spans="1:1" ht="17.25" x14ac:dyDescent="0.25">
      <c r="A3" s="14" t="s">
        <v>23</v>
      </c>
    </row>
    <row r="4" spans="1:1" ht="17.25" x14ac:dyDescent="0.25">
      <c r="A4" s="14" t="s">
        <v>24</v>
      </c>
    </row>
    <row r="5" spans="1:1" ht="17.25" x14ac:dyDescent="0.25">
      <c r="A5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Агентство КНБ от 2 млн</vt:lpstr>
      <vt:lpstr>Мои (ваши)  выводы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2026-09-11T09:01:43Z</dcterms:modified>
</cp:coreProperties>
</file>